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<sst xmlns="http://schemas.openxmlformats.org/spreadsheetml/2006/main" count="193" uniqueCount="129">
  <si>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</si>
  <si>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</si>
  <si>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</si>
  <si>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</si>
  <si>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</si>
  <si>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</si>
  <si>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</si>
  <si>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</si>
  <si>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</si>
  <si>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</si>
  <si>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</si>
  <si>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</si>
  <si>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</si>
  <si>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</si>
  <si>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</si>
  <si>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</si>
  <si>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</si>
  <si>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</si>
  <si>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</si>
  <si>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</si>
  <si>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</si>
  <si>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</si>
  <si>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</si>
  <si>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</si>
  <si>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</si>
  <si>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</si>
  <si>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</si>
  <si>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</si>
  <si>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</si>
  <si>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</si>
  <si>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</si>
  <si>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</si>
  <si>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</si>
  <si>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</si>
  <si>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</si>
  <si>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</si>
  <si>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</si>
  <si>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</si>
  <si>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</si>
  <si>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</si>
  <si>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</si>
  <si>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</si>
  <si>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</si>
  <si>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</si>
  <si>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</si>
  <si>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</si>
  <si>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</si>
  <si>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WS005</t>
  </si>
  <si>
    <t>Total Source Capacity</t>
  </si>
  <si>
    <t>ST001</t>
  </si>
  <si>
    <t>ST002</t>
  </si>
  <si>
    <t>ST003</t>
  </si>
  <si>
    <t>ST004</t>
  </si>
  <si>
    <t>ST005</t>
  </si>
  <si>
    <t>(in gallons)</t>
  </si>
  <si>
    <t>Total Storage Capacity</t>
  </si>
  <si>
    <t>A Spring</t>
  </si>
  <si>
    <t>B Well</t>
  </si>
  <si>
    <t>(in gallons per minute)</t>
  </si>
  <si>
    <t>South Tank</t>
  </si>
  <si>
    <t>East Tank</t>
  </si>
  <si>
    <t>West Tank</t>
  </si>
  <si>
    <t>North Tank</t>
  </si>
  <si>
    <t>Middle Tank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</si>
  <si>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</si>
  <si>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</si>
  <si>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</si>
  <si>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</si>
  <si>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</si>
  <si>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</si>
  <si>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</si>
  <si>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</si>
  <si>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</si>
  <si>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</si>
  <si>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>WS007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</si>
  <si>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</si>
  <si>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</si>
  <si>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</si>
  <si>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</si>
  <si>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</si>
  <si>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</si>
  <si>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</si>
  <si>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</si>
  <si>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>next town wholesale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</si>
  <si>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</si>
  <si>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</si>
  <si>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</si>
  <si>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</si>
  <si>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</si>
  <si>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</si>
  <si>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</si>
  <si>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</si>
  <si>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</si>
  <si>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</si>
  <si>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</si>
  <si>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</si>
  <si>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</si>
  <si>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</si>
  <si>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</si>
  <si>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r>
      <t>Roadway Rest Stop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 flushometer valves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</si>
  <si>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</si>
  <si>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</si>
  <si>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</si>
  <si>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</si>
  <si>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</si>
  <si>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</si>
  <si>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</si>
  <si>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</si>
  <si>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</si>
  <si>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</si>
  <si>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</si>
  <si>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</si>
  <si>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</si>
  <si>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</si>
  <si>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</si>
  <si>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</si>
  <si>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</si>
  <si>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</si>
  <si>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</si>
  <si>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</si>
  <si>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</si>
  <si>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</si>
  <si>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</si>
  <si>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</si>
  <si>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</si>
  <si>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</si>
  <si>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</si>
  <si>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11111</t>
  </si>
  <si>
    <t>Fable Haven Town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</si>
</sst>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6" xfId="0" applyFont="1" applyBorder="1" applyAlignment="1" quotePrefix="1">
      <alignment horizontal="center"/>
    </xf>
    <xf numFmtId="0" fontId="10" fillId="0" borderId="15" xfId="0" applyFont="1" applyBorder="1" applyAlignment="1" quotePrefix="1">
      <alignment horizontal="center"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33" borderId="23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6" fillId="33" borderId="19" xfId="0" applyFont="1" applyFill="1" applyBorder="1" applyAlignment="1" applyProtection="1">
      <alignment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36" fillId="33" borderId="20" xfId="0" applyFont="1" applyFill="1" applyBorder="1" applyAlignment="1" applyProtection="1">
      <alignment/>
      <protection locked="0"/>
    </xf>
    <xf numFmtId="0" fontId="9" fillId="33" borderId="19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3" fontId="36" fillId="33" borderId="20" xfId="0" applyNumberFormat="1" applyFont="1" applyFill="1" applyBorder="1" applyAlignment="1" applyProtection="1">
      <alignment/>
      <protection locked="0"/>
    </xf>
    <xf numFmtId="0" fontId="44" fillId="34" borderId="21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24" xfId="0" applyFont="1" applyFill="1" applyBorder="1" applyAlignment="1" applyProtection="1">
      <alignment/>
      <protection/>
    </xf>
    <xf numFmtId="0" fontId="34" fillId="0" borderId="21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29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6" fillId="33" borderId="30" xfId="0" applyFont="1" applyFill="1" applyBorder="1" applyAlignment="1" applyProtection="1">
      <alignment/>
      <protection locked="0"/>
    </xf>
    <xf numFmtId="0" fontId="36" fillId="33" borderId="17" xfId="0" applyFont="1" applyFill="1" applyBorder="1" applyAlignment="1" applyProtection="1">
      <alignment/>
      <protection locked="0"/>
    </xf>
    <xf numFmtId="0" fontId="36" fillId="33" borderId="18" xfId="0" applyFont="1" applyFill="1" applyBorder="1" applyAlignment="1" applyProtection="1">
      <alignment/>
      <protection locked="0"/>
    </xf>
    <xf numFmtId="0" fontId="36" fillId="33" borderId="24" xfId="0" applyFont="1" applyFill="1" applyBorder="1" applyAlignment="1" applyProtection="1">
      <alignment/>
      <protection locked="0"/>
    </xf>
    <xf numFmtId="0" fontId="36" fillId="33" borderId="21" xfId="0" applyFont="1" applyFill="1" applyBorder="1" applyAlignment="1" applyProtection="1">
      <alignment/>
      <protection locked="0"/>
    </xf>
    <xf numFmtId="0" fontId="36" fillId="33" borderId="22" xfId="0" applyFon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53" fillId="34" borderId="24" xfId="0" applyFont="1" applyFill="1" applyBorder="1" applyAlignment="1" applyProtection="1">
      <alignment/>
      <protection/>
    </xf>
    <xf numFmtId="0" fontId="53" fillId="34" borderId="19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53" fillId="34" borderId="21" xfId="0" applyFont="1" applyFill="1" applyBorder="1" applyAlignment="1" applyProtection="1">
      <alignment/>
      <protection/>
    </xf>
    <xf numFmtId="3" fontId="55" fillId="34" borderId="22" xfId="0" applyNumberFormat="1" applyFont="1" applyFill="1" applyBorder="1" applyAlignment="1" applyProtection="1">
      <alignment/>
      <protection/>
    </xf>
    <xf numFmtId="3" fontId="56" fillId="33" borderId="18" xfId="0" applyNumberFormat="1" applyFont="1" applyFill="1" applyBorder="1" applyAlignment="1" applyProtection="1">
      <alignment/>
      <protection locked="0"/>
    </xf>
    <xf numFmtId="3" fontId="56" fillId="33" borderId="20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33" borderId="2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0" fillId="0" borderId="31" xfId="0" applyNumberFormat="1" applyFont="1" applyFill="1" applyBorder="1" applyAlignment="1" applyProtection="1" quotePrefix="1">
      <alignment horizontal="center"/>
      <protection/>
    </xf>
    <xf numFmtId="178" fontId="51" fillId="34" borderId="32" xfId="0" applyNumberFormat="1" applyFont="1" applyFill="1" applyBorder="1" applyAlignment="1" applyProtection="1" quotePrefix="1">
      <alignment horizontal="center"/>
      <protection/>
    </xf>
    <xf numFmtId="3" fontId="50" fillId="0" borderId="32" xfId="0" applyNumberFormat="1" applyFont="1" applyFill="1" applyBorder="1" applyAlignment="1" applyProtection="1" quotePrefix="1">
      <alignment horizontal="center"/>
      <protection/>
    </xf>
    <xf numFmtId="3" fontId="51" fillId="34" borderId="32" xfId="0" applyNumberFormat="1" applyFont="1" applyFill="1" applyBorder="1" applyAlignment="1" applyProtection="1" quotePrefix="1">
      <alignment horizontal="center"/>
      <protection/>
    </xf>
    <xf numFmtId="4" fontId="50" fillId="0" borderId="32" xfId="0" applyNumberFormat="1" applyFont="1" applyFill="1" applyBorder="1" applyAlignment="1" applyProtection="1" quotePrefix="1">
      <alignment horizontal="center"/>
      <protection/>
    </xf>
    <xf numFmtId="4" fontId="51" fillId="34" borderId="33" xfId="0" applyNumberFormat="1" applyFont="1" applyFill="1" applyBorder="1" applyAlignment="1" applyProtection="1" quotePrefix="1">
      <alignment horizontal="center"/>
      <protection/>
    </xf>
    <xf numFmtId="3" fontId="50" fillId="0" borderId="10" xfId="0" applyNumberFormat="1" applyFont="1" applyFill="1" applyBorder="1" applyAlignment="1" applyProtection="1">
      <alignment horizontal="center"/>
      <protection/>
    </xf>
    <xf numFmtId="185" fontId="51" fillId="34" borderId="16" xfId="0" applyNumberFormat="1" applyFont="1" applyFill="1" applyBorder="1" applyAlignment="1" applyProtection="1">
      <alignment horizontal="center"/>
      <protection/>
    </xf>
    <xf numFmtId="3" fontId="51" fillId="34" borderId="10" xfId="0" applyNumberFormat="1" applyFont="1" applyFill="1" applyBorder="1" applyAlignment="1" applyProtection="1">
      <alignment horizontal="center"/>
      <protection/>
    </xf>
    <xf numFmtId="178" fontId="50" fillId="0" borderId="10" xfId="0" applyNumberFormat="1" applyFont="1" applyFill="1" applyBorder="1" applyAlignment="1" applyProtection="1">
      <alignment horizontal="center"/>
      <protection/>
    </xf>
    <xf numFmtId="185" fontId="51" fillId="34" borderId="10" xfId="0" applyNumberFormat="1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/>
      <protection/>
    </xf>
    <xf numFmtId="0" fontId="50" fillId="0" borderId="16" xfId="0" applyFont="1" applyFill="1" applyBorder="1" applyAlignment="1" applyProtection="1">
      <alignment horizontal="center"/>
      <protection/>
    </xf>
    <xf numFmtId="174" fontId="59" fillId="0" borderId="16" xfId="42" applyNumberFormat="1" applyFont="1" applyFill="1" applyBorder="1" applyAlignment="1" applyProtection="1">
      <alignment horizontal="center"/>
      <protection/>
    </xf>
    <xf numFmtId="0" fontId="60" fillId="0" borderId="16" xfId="0" applyFont="1" applyFill="1" applyBorder="1" applyAlignment="1" applyProtection="1">
      <alignment horizontal="center"/>
      <protection/>
    </xf>
    <xf numFmtId="38" fontId="51" fillId="0" borderId="16" xfId="42" applyNumberFormat="1" applyFont="1" applyFill="1" applyBorder="1" applyAlignment="1" applyProtection="1">
      <alignment horizontal="center"/>
      <protection/>
    </xf>
    <xf numFmtId="40" fontId="50" fillId="0" borderId="16" xfId="42" applyNumberFormat="1" applyFont="1" applyFill="1" applyBorder="1" applyAlignment="1" applyProtection="1">
      <alignment horizontal="center"/>
      <protection/>
    </xf>
    <xf numFmtId="2" fontId="51" fillId="0" borderId="16" xfId="0" applyNumberFormat="1" applyFont="1" applyFill="1" applyBorder="1" applyAlignment="1" applyProtection="1">
      <alignment horizontal="center"/>
      <protection/>
    </xf>
    <xf numFmtId="3" fontId="56" fillId="33" borderId="34" xfId="0" applyNumberFormat="1" applyFont="1" applyFill="1" applyBorder="1" applyAlignment="1" applyProtection="1">
      <alignment horizontal="center"/>
      <protection locked="0"/>
    </xf>
    <xf numFmtId="175" fontId="56" fillId="33" borderId="2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/>
    </xf>
    <xf numFmtId="3" fontId="51" fillId="0" borderId="35" xfId="0" applyNumberFormat="1" applyFont="1" applyFill="1" applyBorder="1" applyAlignment="1" applyProtection="1">
      <alignment horizontal="center"/>
      <protection/>
    </xf>
    <xf numFmtId="0" fontId="56" fillId="33" borderId="23" xfId="0" applyFont="1" applyFill="1" applyBorder="1" applyAlignment="1" applyProtection="1">
      <alignment horizontal="center"/>
      <protection locked="0"/>
    </xf>
    <xf numFmtId="1" fontId="56" fillId="33" borderId="23" xfId="0" applyNumberFormat="1" applyFont="1" applyFill="1" applyBorder="1" applyAlignment="1" applyProtection="1">
      <alignment horizontal="center"/>
      <protection locked="0"/>
    </xf>
    <xf numFmtId="9" fontId="50" fillId="0" borderId="0" xfId="59" applyFont="1" applyFill="1" applyBorder="1" applyAlignment="1" applyProtection="1">
      <alignment horizontal="center"/>
      <protection/>
    </xf>
    <xf numFmtId="2" fontId="56" fillId="33" borderId="23" xfId="0" applyNumberFormat="1" applyFont="1" applyFill="1" applyBorder="1" applyAlignment="1" applyProtection="1">
      <alignment horizontal="center"/>
      <protection locked="0"/>
    </xf>
    <xf numFmtId="3" fontId="50" fillId="0" borderId="10" xfId="0" applyNumberFormat="1" applyFont="1" applyFill="1" applyBorder="1" applyAlignment="1" applyProtection="1" quotePrefix="1">
      <alignment horizontal="center"/>
      <protection/>
    </xf>
    <xf numFmtId="178" fontId="51" fillId="0" borderId="10" xfId="0" applyNumberFormat="1" applyFont="1" applyFill="1" applyBorder="1" applyAlignment="1" applyProtection="1" quotePrefix="1">
      <alignment horizontal="center"/>
      <protection/>
    </xf>
    <xf numFmtId="3" fontId="50" fillId="0" borderId="36" xfId="0" applyNumberFormat="1" applyFont="1" applyFill="1" applyBorder="1" applyAlignment="1" applyProtection="1" quotePrefix="1">
      <alignment horizontal="center"/>
      <protection/>
    </xf>
    <xf numFmtId="3" fontId="51" fillId="0" borderId="36" xfId="0" applyNumberFormat="1" applyFont="1" applyFill="1" applyBorder="1" applyAlignment="1" applyProtection="1" quotePrefix="1">
      <alignment horizontal="center"/>
      <protection/>
    </xf>
    <xf numFmtId="4" fontId="60" fillId="0" borderId="16" xfId="42" applyNumberFormat="1" applyFont="1" applyFill="1" applyBorder="1" applyAlignment="1" applyProtection="1">
      <alignment horizontal="center"/>
      <protection/>
    </xf>
    <xf numFmtId="4" fontId="51" fillId="0" borderId="16" xfId="0" applyNumberFormat="1" applyFont="1" applyFill="1" applyBorder="1" applyAlignment="1" applyProtection="1">
      <alignment horizontal="center"/>
      <protection/>
    </xf>
    <xf numFmtId="3" fontId="61" fillId="33" borderId="23" xfId="0" applyNumberFormat="1" applyFont="1" applyFill="1" applyBorder="1" applyAlignment="1" applyProtection="1">
      <alignment horizontal="center"/>
      <protection locked="0"/>
    </xf>
    <xf numFmtId="1" fontId="61" fillId="33" borderId="23" xfId="0" applyNumberFormat="1" applyFont="1" applyFill="1" applyBorder="1" applyAlignment="1" applyProtection="1">
      <alignment horizontal="center"/>
      <protection locked="0"/>
    </xf>
    <xf numFmtId="3" fontId="59" fillId="34" borderId="37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center"/>
      <protection/>
    </xf>
    <xf numFmtId="2" fontId="51" fillId="0" borderId="38" xfId="0" applyNumberFormat="1" applyFont="1" applyFill="1" applyBorder="1" applyAlignment="1" applyProtection="1">
      <alignment horizontal="center"/>
      <protection/>
    </xf>
    <xf numFmtId="175" fontId="50" fillId="34" borderId="39" xfId="0" applyNumberFormat="1" applyFont="1" applyFill="1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 horizontal="center"/>
      <protection/>
    </xf>
    <xf numFmtId="2" fontId="51" fillId="0" borderId="40" xfId="0" applyNumberFormat="1" applyFont="1" applyFill="1" applyBorder="1" applyAlignment="1" applyProtection="1">
      <alignment horizontal="center"/>
      <protection/>
    </xf>
    <xf numFmtId="2" fontId="51" fillId="0" borderId="41" xfId="0" applyNumberFormat="1" applyFont="1" applyFill="1" applyBorder="1" applyAlignment="1" applyProtection="1">
      <alignment horizontal="center"/>
      <protection/>
    </xf>
    <xf numFmtId="1" fontId="50" fillId="0" borderId="32" xfId="0" applyNumberFormat="1" applyFont="1" applyFill="1" applyBorder="1" applyAlignment="1" applyProtection="1">
      <alignment horizontal="center"/>
      <protection/>
    </xf>
    <xf numFmtId="175" fontId="50" fillId="0" borderId="32" xfId="0" applyNumberFormat="1" applyFont="1" applyFill="1" applyBorder="1" applyAlignment="1" applyProtection="1">
      <alignment horizontal="center"/>
      <protection/>
    </xf>
    <xf numFmtId="2" fontId="51" fillId="0" borderId="42" xfId="0" applyNumberFormat="1" applyFont="1" applyFill="1" applyBorder="1" applyAlignment="1" applyProtection="1">
      <alignment horizontal="center"/>
      <protection/>
    </xf>
    <xf numFmtId="4" fontId="51" fillId="34" borderId="4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6" fillId="33" borderId="18" xfId="0" applyFont="1" applyFill="1" applyBorder="1" applyAlignment="1" applyProtection="1">
      <alignment/>
      <protection locked="0"/>
    </xf>
    <xf numFmtId="0" fontId="56" fillId="33" borderId="20" xfId="0" applyFont="1" applyFill="1" applyBorder="1" applyAlignment="1" applyProtection="1">
      <alignment/>
      <protection locked="0"/>
    </xf>
    <xf numFmtId="0" fontId="56" fillId="33" borderId="22" xfId="0" applyFont="1" applyFill="1" applyBorder="1" applyAlignment="1" applyProtection="1">
      <alignment/>
      <protection locked="0"/>
    </xf>
    <xf numFmtId="0" fontId="55" fillId="34" borderId="20" xfId="0" applyFont="1" applyFill="1" applyBorder="1" applyAlignment="1" applyProtection="1">
      <alignment/>
      <protection/>
    </xf>
    <xf numFmtId="0" fontId="62" fillId="0" borderId="22" xfId="0" applyFont="1" applyFill="1" applyBorder="1" applyAlignment="1" applyProtection="1">
      <alignment/>
      <protection/>
    </xf>
    <xf numFmtId="3" fontId="51" fillId="0" borderId="20" xfId="0" applyNumberFormat="1" applyFont="1" applyFill="1" applyBorder="1" applyAlignment="1" applyProtection="1">
      <alignment/>
      <protection/>
    </xf>
    <xf numFmtId="0" fontId="50" fillId="0" borderId="20" xfId="0" applyFont="1" applyFill="1" applyBorder="1" applyAlignment="1" applyProtection="1">
      <alignment/>
      <protection/>
    </xf>
    <xf numFmtId="0" fontId="51" fillId="0" borderId="20" xfId="0" applyFont="1" applyFill="1" applyBorder="1" applyAlignment="1" applyProtection="1">
      <alignment/>
      <protection/>
    </xf>
    <xf numFmtId="0" fontId="63" fillId="0" borderId="19" xfId="0" applyFont="1" applyFill="1" applyBorder="1" applyAlignment="1" applyProtection="1">
      <alignment/>
      <protection/>
    </xf>
    <xf numFmtId="0" fontId="53" fillId="34" borderId="44" xfId="0" applyFont="1" applyFill="1" applyBorder="1" applyAlignment="1" applyProtection="1">
      <alignment/>
      <protection/>
    </xf>
    <xf numFmtId="0" fontId="6" fillId="34" borderId="45" xfId="0" applyFont="1" applyFill="1" applyBorder="1" applyAlignment="1" applyProtection="1">
      <alignment/>
      <protection/>
    </xf>
    <xf numFmtId="0" fontId="54" fillId="34" borderId="46" xfId="0" applyFont="1" applyFill="1" applyBorder="1" applyAlignment="1" applyProtection="1">
      <alignment horizontal="right"/>
      <protection/>
    </xf>
    <xf numFmtId="0" fontId="6" fillId="34" borderId="4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47" xfId="0" applyNumberFormat="1" applyFont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9" fillId="33" borderId="19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0" fontId="9" fillId="33" borderId="20" xfId="0" applyFont="1" applyFill="1" applyBorder="1" applyAlignment="1" applyProtection="1">
      <alignment wrapText="1"/>
      <protection locked="0"/>
    </xf>
    <xf numFmtId="0" fontId="9" fillId="33" borderId="24" xfId="0" applyFont="1" applyFill="1" applyBorder="1" applyAlignment="1" applyProtection="1">
      <alignment wrapText="1"/>
      <protection locked="0"/>
    </xf>
    <xf numFmtId="0" fontId="9" fillId="33" borderId="21" xfId="0" applyFont="1" applyFill="1" applyBorder="1" applyAlignment="1" applyProtection="1">
      <alignment wrapText="1"/>
      <protection locked="0"/>
    </xf>
    <xf numFmtId="0" fontId="9" fillId="33" borderId="22" xfId="0" applyFont="1" applyFill="1" applyBorder="1" applyAlignment="1" applyProtection="1">
      <alignment wrapText="1"/>
      <protection locked="0"/>
    </xf>
    <xf numFmtId="0" fontId="56" fillId="33" borderId="30" xfId="0" applyFont="1" applyFill="1" applyBorder="1" applyAlignment="1" applyProtection="1">
      <alignment horizontal="left" vertical="top" wrapText="1"/>
      <protection locked="0"/>
    </xf>
    <xf numFmtId="0" fontId="56" fillId="33" borderId="17" xfId="0" applyFont="1" applyFill="1" applyBorder="1" applyAlignment="1" applyProtection="1">
      <alignment horizontal="left" vertical="top" wrapText="1"/>
      <protection locked="0"/>
    </xf>
    <xf numFmtId="0" fontId="56" fillId="33" borderId="18" xfId="0" applyFont="1" applyFill="1" applyBorder="1" applyAlignment="1" applyProtection="1">
      <alignment horizontal="left" vertical="top" wrapText="1"/>
      <protection locked="0"/>
    </xf>
    <xf numFmtId="0" fontId="56" fillId="33" borderId="19" xfId="0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Border="1" applyAlignment="1" applyProtection="1">
      <alignment horizontal="left" vertical="top" wrapText="1"/>
      <protection locked="0"/>
    </xf>
    <xf numFmtId="0" fontId="56" fillId="33" borderId="20" xfId="0" applyFont="1" applyFill="1" applyBorder="1" applyAlignment="1" applyProtection="1">
      <alignment horizontal="left" vertical="top" wrapText="1"/>
      <protection locked="0"/>
    </xf>
    <xf numFmtId="0" fontId="56" fillId="33" borderId="24" xfId="0" applyFont="1" applyFill="1" applyBorder="1" applyAlignment="1" applyProtection="1">
      <alignment horizontal="left" vertical="top" wrapText="1"/>
      <protection locked="0"/>
    </xf>
    <xf numFmtId="0" fontId="56" fillId="33" borderId="21" xfId="0" applyFont="1" applyFill="1" applyBorder="1" applyAlignment="1" applyProtection="1">
      <alignment horizontal="left" vertical="top" wrapText="1"/>
      <protection locked="0"/>
    </xf>
    <xf numFmtId="0" fontId="56" fillId="33" borderId="22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33" borderId="44" xfId="0" applyFont="1" applyFill="1" applyBorder="1" applyAlignment="1" applyProtection="1">
      <alignment horizontal="center" vertical="center" wrapText="1"/>
      <protection locked="0"/>
    </xf>
    <xf numFmtId="0" fontId="47" fillId="33" borderId="45" xfId="0" applyFont="1" applyFill="1" applyBorder="1" applyAlignment="1" applyProtection="1">
      <alignment horizontal="center" vertical="center" wrapText="1"/>
      <protection locked="0"/>
    </xf>
    <xf numFmtId="0" fontId="47" fillId="33" borderId="46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28" fillId="0" borderId="49" xfId="0" applyFont="1" applyFill="1" applyBorder="1" applyAlignment="1" applyProtection="1">
      <alignment horizontal="center" vertical="center"/>
      <protection/>
    </xf>
    <xf numFmtId="0" fontId="28" fillId="0" borderId="50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47" fillId="33" borderId="44" xfId="0" applyFont="1" applyFill="1" applyBorder="1" applyAlignment="1" applyProtection="1">
      <alignment horizontal="center" wrapText="1"/>
      <protection locked="0"/>
    </xf>
    <xf numFmtId="0" fontId="47" fillId="33" borderId="45" xfId="0" applyFont="1" applyFill="1" applyBorder="1" applyAlignment="1" applyProtection="1">
      <alignment horizontal="center" wrapText="1"/>
      <protection locked="0"/>
    </xf>
    <xf numFmtId="0" fontId="47" fillId="33" borderId="46" xfId="0" applyFont="1" applyFill="1" applyBorder="1" applyAlignment="1" applyProtection="1">
      <alignment horizontal="center" wrapText="1"/>
      <protection locked="0"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2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51" xfId="0" applyFont="1" applyFill="1" applyBorder="1" applyAlignment="1" applyProtection="1">
      <alignment horizontal="center"/>
      <protection/>
    </xf>
    <xf numFmtId="0" fontId="28" fillId="0" borderId="50" xfId="0" applyFont="1" applyFill="1" applyBorder="1" applyAlignment="1" applyProtection="1">
      <alignment horizontal="center"/>
      <protection/>
    </xf>
    <xf numFmtId="0" fontId="28" fillId="0" borderId="36" xfId="0" applyFont="1" applyFill="1" applyBorder="1" applyAlignment="1" applyProtection="1">
      <alignment horizontal="center"/>
      <protection/>
    </xf>
    <xf numFmtId="0" fontId="28" fillId="34" borderId="10" xfId="0" applyFont="1" applyFill="1" applyBorder="1" applyAlignment="1" applyProtection="1">
      <alignment horizontal="center"/>
      <protection/>
    </xf>
    <xf numFmtId="0" fontId="28" fillId="34" borderId="29" xfId="0" applyFont="1" applyFill="1" applyBorder="1" applyAlignment="1" applyProtection="1">
      <alignment horizontal="center"/>
      <protection/>
    </xf>
    <xf numFmtId="0" fontId="28" fillId="34" borderId="52" xfId="0" applyFont="1" applyFill="1" applyBorder="1" applyAlignment="1" applyProtection="1">
      <alignment horizontal="center"/>
      <protection/>
    </xf>
    <xf numFmtId="0" fontId="28" fillId="34" borderId="53" xfId="0" applyFont="1" applyFill="1" applyBorder="1" applyAlignment="1" applyProtection="1">
      <alignment horizontal="center"/>
      <protection/>
    </xf>
    <xf numFmtId="0" fontId="28" fillId="34" borderId="54" xfId="0" applyFont="1" applyFill="1" applyBorder="1" applyAlignment="1" applyProtection="1">
      <alignment horizontal="center"/>
      <protection/>
    </xf>
    <xf numFmtId="0" fontId="28" fillId="34" borderId="55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/>
      <protection/>
    </xf>
    <xf numFmtId="0" fontId="28" fillId="0" borderId="4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47" xfId="0" applyFont="1" applyBorder="1" applyAlignment="1">
      <alignment horizontal="center"/>
    </xf>
    <xf numFmtId="0" fontId="36" fillId="0" borderId="3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5" fillId="0" borderId="38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 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 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 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 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 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 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 descr="irrigation_map_800x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50" zoomScaleNormal="150" zoomScalePageLayoutView="0" workbookViewId="0" topLeftCell="A60">
      <selection activeCell="E79" sqref="E79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50" t="s">
        <v>96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8"/>
    </row>
    <row r="2" spans="1:12" ht="12" customHeight="1" thickBot="1">
      <c r="A2" s="39"/>
      <c r="B2" s="40"/>
      <c r="C2" s="40"/>
      <c r="D2" s="40"/>
      <c r="E2" s="41"/>
      <c r="F2" s="41"/>
      <c r="G2" s="251" t="s">
        <v>82</v>
      </c>
      <c r="H2" s="252"/>
      <c r="I2" s="253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7" t="s">
        <v>1</v>
      </c>
      <c r="B4" s="158"/>
      <c r="C4" s="269" t="s">
        <v>128</v>
      </c>
      <c r="D4" s="270"/>
      <c r="E4" s="270"/>
      <c r="F4" s="271"/>
      <c r="G4" s="159"/>
      <c r="H4" s="160" t="s">
        <v>41</v>
      </c>
      <c r="I4" s="161" t="s">
        <v>127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64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2" t="s">
        <v>84</v>
      </c>
      <c r="C8" s="162"/>
      <c r="D8" s="162"/>
      <c r="E8" s="163" t="s">
        <v>119</v>
      </c>
      <c r="F8" s="163" t="s">
        <v>120</v>
      </c>
      <c r="G8" s="163" t="s">
        <v>30</v>
      </c>
      <c r="H8" s="163" t="s">
        <v>30</v>
      </c>
      <c r="I8" s="191">
        <v>600</v>
      </c>
      <c r="J8" s="38"/>
      <c r="K8" s="38"/>
      <c r="L8" s="38"/>
    </row>
    <row r="9" spans="1:19" s="1" customFormat="1" ht="15" customHeight="1" thickBot="1">
      <c r="A9" s="50"/>
      <c r="B9" s="164" t="s">
        <v>88</v>
      </c>
      <c r="C9" s="164"/>
      <c r="D9" s="165"/>
      <c r="E9" s="195">
        <v>3</v>
      </c>
      <c r="F9" s="164"/>
      <c r="G9" s="166"/>
      <c r="H9" s="167" t="s">
        <v>77</v>
      </c>
      <c r="I9" s="192">
        <v>75</v>
      </c>
      <c r="J9" s="274" t="s">
        <v>116</v>
      </c>
      <c r="K9" s="274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3"/>
      <c r="J10" s="274"/>
      <c r="K10" s="274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7" t="s">
        <v>71</v>
      </c>
      <c r="I11" s="194">
        <f>I8+I9</f>
        <v>675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75" t="s">
        <v>92</v>
      </c>
      <c r="C13" s="276"/>
      <c r="D13" s="276"/>
      <c r="E13" s="276"/>
      <c r="F13" s="276"/>
      <c r="G13" s="277"/>
      <c r="H13" s="50"/>
      <c r="I13" s="50"/>
      <c r="J13" s="50"/>
      <c r="K13" s="50"/>
      <c r="L13" s="50"/>
    </row>
    <row r="14" spans="1:12" s="1" customFormat="1" ht="12.75">
      <c r="A14" s="50"/>
      <c r="B14" s="265" t="s">
        <v>18</v>
      </c>
      <c r="C14" s="265"/>
      <c r="D14" s="265" t="s">
        <v>6</v>
      </c>
      <c r="E14" s="265"/>
      <c r="F14" s="265" t="s">
        <v>12</v>
      </c>
      <c r="G14" s="265"/>
      <c r="H14" s="50"/>
      <c r="I14" s="50"/>
      <c r="J14" s="50"/>
      <c r="K14" s="50"/>
      <c r="L14" s="50"/>
    </row>
    <row r="15" spans="1:12" s="1" customFormat="1" ht="12.75">
      <c r="A15" s="50"/>
      <c r="B15" s="94" t="s">
        <v>70</v>
      </c>
      <c r="C15" s="94" t="s">
        <v>10</v>
      </c>
      <c r="D15" s="94" t="s">
        <v>70</v>
      </c>
      <c r="E15" s="94" t="s">
        <v>10</v>
      </c>
      <c r="F15" s="94" t="s">
        <v>70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5">
        <v>800</v>
      </c>
      <c r="C17" s="186">
        <f>(I11*B17)/(24*60)</f>
        <v>375</v>
      </c>
      <c r="D17" s="187">
        <v>400</v>
      </c>
      <c r="E17" s="188">
        <f>I11*D17</f>
        <v>270000</v>
      </c>
      <c r="F17" s="189">
        <v>0.45</v>
      </c>
      <c r="G17" s="190">
        <f>(F17*I11)</f>
        <v>303.75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65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9" t="s">
        <v>29</v>
      </c>
      <c r="C21" s="168"/>
      <c r="D21" s="168"/>
      <c r="E21" s="162"/>
      <c r="F21" s="162"/>
      <c r="G21" s="106"/>
      <c r="H21" s="106"/>
      <c r="I21" s="107"/>
      <c r="J21" s="106"/>
      <c r="K21" s="38"/>
      <c r="L21" s="38"/>
    </row>
    <row r="22" spans="1:12" ht="13.5" thickBot="1">
      <c r="A22" s="38"/>
      <c r="B22" s="159" t="s">
        <v>80</v>
      </c>
      <c r="C22" s="168"/>
      <c r="D22" s="168"/>
      <c r="E22" s="162"/>
      <c r="F22" s="163"/>
      <c r="G22" s="49" t="s">
        <v>30</v>
      </c>
      <c r="H22" s="49" t="s">
        <v>32</v>
      </c>
      <c r="I22" s="196">
        <v>360</v>
      </c>
      <c r="J22" s="38"/>
      <c r="K22" s="38"/>
      <c r="L22" s="38"/>
    </row>
    <row r="23" spans="1:12" ht="13.5" thickBot="1">
      <c r="A23" s="38"/>
      <c r="B23" s="159" t="s">
        <v>81</v>
      </c>
      <c r="C23" s="168"/>
      <c r="D23" s="168"/>
      <c r="E23" s="162"/>
      <c r="F23" s="163"/>
      <c r="G23" s="49" t="s">
        <v>30</v>
      </c>
      <c r="H23" s="49" t="s">
        <v>32</v>
      </c>
      <c r="I23" s="197">
        <f>+I22/I8</f>
        <v>0.6</v>
      </c>
      <c r="J23" s="148" t="s">
        <v>115</v>
      </c>
      <c r="K23" s="38"/>
      <c r="L23" s="38"/>
    </row>
    <row r="24" spans="1:12" ht="15" customHeight="1" thickBot="1">
      <c r="A24" s="38"/>
      <c r="B24" s="169" t="s">
        <v>78</v>
      </c>
      <c r="C24" s="165"/>
      <c r="D24" s="165"/>
      <c r="E24" s="165"/>
      <c r="F24" s="162"/>
      <c r="G24" s="49" t="s">
        <v>30</v>
      </c>
      <c r="H24" s="49" t="s">
        <v>32</v>
      </c>
      <c r="I24" s="198">
        <v>0.05</v>
      </c>
      <c r="J24" s="148">
        <v>1</v>
      </c>
      <c r="K24" s="38"/>
      <c r="L24" s="38"/>
    </row>
    <row r="25" spans="1:12" ht="15" customHeight="1" thickBot="1">
      <c r="A25" s="38"/>
      <c r="B25" s="170" t="s">
        <v>34</v>
      </c>
      <c r="C25" s="171"/>
      <c r="D25" s="171"/>
      <c r="E25" s="162"/>
      <c r="F25" s="163"/>
      <c r="G25" s="49" t="s">
        <v>30</v>
      </c>
      <c r="H25" s="49" t="s">
        <v>32</v>
      </c>
      <c r="I25" s="198">
        <v>35</v>
      </c>
      <c r="J25" s="148">
        <v>2</v>
      </c>
      <c r="K25" s="38" t="s">
        <v>79</v>
      </c>
      <c r="L25" s="38"/>
    </row>
    <row r="26" spans="1:12" ht="15" customHeight="1" thickBot="1">
      <c r="A26" s="241" t="s">
        <v>85</v>
      </c>
      <c r="B26" s="242"/>
      <c r="C26" s="243"/>
      <c r="D26" s="63"/>
      <c r="E26" s="38"/>
      <c r="F26" s="49"/>
      <c r="G26" s="49"/>
      <c r="H26" s="172" t="s">
        <v>36</v>
      </c>
      <c r="I26" s="195">
        <v>3</v>
      </c>
      <c r="J26" s="148">
        <v>3</v>
      </c>
      <c r="K26" s="38"/>
      <c r="L26" s="38"/>
    </row>
    <row r="27" spans="1:12" ht="15" customHeight="1">
      <c r="A27" s="244"/>
      <c r="B27" s="245"/>
      <c r="C27" s="246"/>
      <c r="D27" s="63"/>
      <c r="E27" s="38"/>
      <c r="F27" s="49"/>
      <c r="G27" s="49"/>
      <c r="H27" s="38"/>
      <c r="I27" s="52"/>
      <c r="J27" s="148">
        <v>4</v>
      </c>
      <c r="K27" s="38"/>
      <c r="L27" s="38"/>
    </row>
    <row r="28" spans="1:12" ht="13.5" thickBot="1">
      <c r="A28" s="247"/>
      <c r="B28" s="248"/>
      <c r="C28" s="249"/>
      <c r="D28" s="38"/>
      <c r="E28" s="38"/>
      <c r="F28" s="38"/>
      <c r="G28" s="38"/>
      <c r="H28" s="38"/>
      <c r="I28" s="38"/>
      <c r="J28" s="148">
        <v>5</v>
      </c>
      <c r="K28" s="38"/>
      <c r="L28" s="38"/>
    </row>
    <row r="29" spans="1:12" ht="12.75">
      <c r="A29" s="43"/>
      <c r="B29" s="286" t="s">
        <v>93</v>
      </c>
      <c r="C29" s="287"/>
      <c r="D29" s="276"/>
      <c r="E29" s="276"/>
      <c r="F29" s="276"/>
      <c r="G29" s="277"/>
      <c r="H29" s="38"/>
      <c r="I29" s="38"/>
      <c r="J29" s="148">
        <v>6</v>
      </c>
      <c r="K29" s="38"/>
      <c r="L29" s="38"/>
    </row>
    <row r="30" spans="1:12" ht="12.75">
      <c r="A30" s="43"/>
      <c r="B30" s="265" t="s">
        <v>18</v>
      </c>
      <c r="C30" s="265"/>
      <c r="D30" s="265" t="s">
        <v>6</v>
      </c>
      <c r="E30" s="265"/>
      <c r="F30" s="265" t="s">
        <v>12</v>
      </c>
      <c r="G30" s="265"/>
      <c r="H30" s="38"/>
      <c r="I30" s="38"/>
      <c r="J30" s="50"/>
      <c r="K30" s="38"/>
      <c r="L30" s="38"/>
    </row>
    <row r="31" spans="1:12" ht="12.75">
      <c r="A31" s="43"/>
      <c r="B31" s="94" t="s">
        <v>70</v>
      </c>
      <c r="C31" s="94" t="s">
        <v>10</v>
      </c>
      <c r="D31" s="94" t="s">
        <v>70</v>
      </c>
      <c r="E31" s="94" t="s">
        <v>10</v>
      </c>
      <c r="F31" s="94" t="s">
        <v>70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9">
        <f>('Irrigation Demands &amp; Map'!B9*I24)*(24*60)</f>
        <v>244.08</v>
      </c>
      <c r="C33" s="200">
        <f>('Irrigation Demands &amp; Map'!B9*I24)*I22+I25*'Irrigation Demands &amp; Map'!B9</f>
        <v>179.67000000000002</v>
      </c>
      <c r="D33" s="201">
        <f>'Irrigation Demands &amp; Map'!D9*I24</f>
        <v>126.4</v>
      </c>
      <c r="E33" s="202">
        <f>'Irrigation Demands &amp; Map'!D9*I24*I22+I25*'Irrigation Demands &amp; Map'!D9</f>
        <v>133984</v>
      </c>
      <c r="F33" s="203">
        <f>'Irrigation Demands &amp; Map'!C9*I24</f>
        <v>0.083</v>
      </c>
      <c r="G33" s="204">
        <f>F33*I22+I25*'Irrigation Demands &amp; Map'!C9</f>
        <v>87.97999999999999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66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2" t="s">
        <v>0</v>
      </c>
      <c r="C37" s="70"/>
      <c r="D37" s="70"/>
      <c r="E37" s="70"/>
      <c r="F37" s="70"/>
      <c r="G37" s="104"/>
      <c r="H37" s="105"/>
      <c r="I37" s="105"/>
      <c r="J37" s="234"/>
      <c r="K37" s="71"/>
      <c r="L37" s="71"/>
    </row>
    <row r="38" spans="1:12" s="30" customFormat="1" ht="15" customHeight="1" thickBot="1">
      <c r="A38" s="69"/>
      <c r="B38" s="162" t="s">
        <v>117</v>
      </c>
      <c r="C38" s="70"/>
      <c r="D38" s="70"/>
      <c r="E38" s="70"/>
      <c r="F38" s="72"/>
      <c r="G38" s="72"/>
      <c r="H38" s="72"/>
      <c r="I38" s="205">
        <v>1500</v>
      </c>
      <c r="J38" s="73"/>
      <c r="K38" s="73"/>
      <c r="L38" s="73"/>
    </row>
    <row r="39" spans="1:12" s="30" customFormat="1" ht="15" customHeight="1" thickBot="1">
      <c r="A39" s="69"/>
      <c r="B39" s="162" t="s">
        <v>118</v>
      </c>
      <c r="C39" s="70"/>
      <c r="D39" s="70"/>
      <c r="E39" s="70"/>
      <c r="F39" s="72"/>
      <c r="G39" s="72"/>
      <c r="H39" s="72"/>
      <c r="I39" s="206">
        <v>2</v>
      </c>
      <c r="J39" s="73"/>
      <c r="K39" s="73"/>
      <c r="L39" s="73"/>
    </row>
    <row r="40" spans="1:12" s="30" customFormat="1" ht="15.75" customHeight="1" thickBot="1">
      <c r="A40" s="69"/>
      <c r="B40" s="162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7">
        <f>I38*I39*60</f>
        <v>180000</v>
      </c>
      <c r="J40" s="73"/>
      <c r="K40" s="73"/>
      <c r="L40" s="73"/>
    </row>
    <row r="41" spans="1:12" ht="12.75">
      <c r="A41" s="241" t="s">
        <v>86</v>
      </c>
      <c r="B41" s="242"/>
      <c r="C41" s="242"/>
      <c r="D41" s="243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47"/>
      <c r="B42" s="248"/>
      <c r="C42" s="248"/>
      <c r="D42" s="249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91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80" t="s">
        <v>95</v>
      </c>
      <c r="C46" s="281"/>
      <c r="D46" s="281"/>
      <c r="E46" s="281"/>
      <c r="F46" s="281"/>
      <c r="G46" s="282"/>
      <c r="H46" s="66"/>
      <c r="I46" s="38"/>
      <c r="J46" s="38"/>
      <c r="K46" s="38"/>
      <c r="L46" s="38"/>
    </row>
    <row r="47" spans="1:12" ht="12.75">
      <c r="A47" s="38"/>
      <c r="B47" s="283" t="s">
        <v>18</v>
      </c>
      <c r="C47" s="278"/>
      <c r="D47" s="278" t="s">
        <v>6</v>
      </c>
      <c r="E47" s="278"/>
      <c r="F47" s="278" t="s">
        <v>12</v>
      </c>
      <c r="G47" s="279"/>
      <c r="H47" s="66"/>
      <c r="I47" s="38"/>
      <c r="J47" s="38"/>
      <c r="K47" s="38"/>
      <c r="L47" s="38"/>
    </row>
    <row r="48" spans="1:12" ht="12.75">
      <c r="A48" s="38"/>
      <c r="B48" s="131" t="s">
        <v>70</v>
      </c>
      <c r="C48" s="57" t="s">
        <v>10</v>
      </c>
      <c r="D48" s="57" t="s">
        <v>70</v>
      </c>
      <c r="E48" s="57" t="s">
        <v>10</v>
      </c>
      <c r="F48" s="57" t="s">
        <v>70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3">
        <f>B33+B17</f>
        <v>1044.08</v>
      </c>
      <c r="C50" s="174">
        <f>C33+C17</f>
        <v>554.6700000000001</v>
      </c>
      <c r="D50" s="175">
        <f>D33+D17</f>
        <v>526.4</v>
      </c>
      <c r="E50" s="176">
        <f>E33+E17+I40</f>
        <v>583984</v>
      </c>
      <c r="F50" s="177">
        <f>F33+F17</f>
        <v>0.533</v>
      </c>
      <c r="G50" s="178">
        <f>G33+G17</f>
        <v>391.73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72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2" t="s">
        <v>123</v>
      </c>
      <c r="C53" s="232"/>
      <c r="D53" s="232"/>
      <c r="E53" s="232"/>
      <c r="F53" s="232"/>
      <c r="G53" s="232"/>
      <c r="H53" s="232"/>
      <c r="I53" s="232"/>
      <c r="J53" s="232"/>
      <c r="K53" s="232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2">
        <f>$J$98</f>
        <v>560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68</v>
      </c>
      <c r="D57" s="182">
        <f>'Capacity Calculations'!$C$50</f>
        <v>554.6700000000001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73</v>
      </c>
      <c r="D58" s="183">
        <f>D56/D57</f>
        <v>1.0096093172516991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1">
        <f>D56-D57</f>
        <v>5.329999999999927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67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2" t="s">
        <v>124</v>
      </c>
      <c r="C62" s="232"/>
      <c r="D62" s="232"/>
      <c r="E62" s="232"/>
      <c r="F62" s="232"/>
      <c r="G62" s="232"/>
      <c r="H62" s="232"/>
      <c r="I62" s="232"/>
      <c r="J62" s="232"/>
      <c r="K62" s="232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9">
        <f>$J$117</f>
        <v>520000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69</v>
      </c>
      <c r="D66" s="179">
        <f>'Capacity Calculations'!$E$50</f>
        <v>583984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73</v>
      </c>
      <c r="D67" s="180">
        <f>D65/D66</f>
        <v>0.890435354393271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1">
        <f>D65-D66</f>
        <v>-63984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4" t="s">
        <v>122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61" t="s">
        <v>97</v>
      </c>
      <c r="F72" s="261"/>
      <c r="G72" s="261"/>
      <c r="H72" s="261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60" t="s">
        <v>18</v>
      </c>
      <c r="F73" s="260"/>
      <c r="G73" s="265" t="s">
        <v>6</v>
      </c>
      <c r="H73" s="265"/>
      <c r="I73" s="91"/>
      <c r="J73" s="61"/>
      <c r="K73" s="92"/>
      <c r="L73" s="38"/>
    </row>
    <row r="74" spans="1:12" ht="26.25" customHeight="1" thickBot="1">
      <c r="A74" s="257" t="s">
        <v>105</v>
      </c>
      <c r="B74" s="258"/>
      <c r="C74" s="258"/>
      <c r="D74" s="259"/>
      <c r="E74" s="138" t="s">
        <v>110</v>
      </c>
      <c r="F74" s="138" t="s">
        <v>121</v>
      </c>
      <c r="G74" s="138" t="s">
        <v>39</v>
      </c>
      <c r="H74" s="138" t="s">
        <v>103</v>
      </c>
      <c r="I74" s="138" t="s">
        <v>102</v>
      </c>
      <c r="J74" s="136" t="s">
        <v>104</v>
      </c>
      <c r="K74" s="137" t="s">
        <v>75</v>
      </c>
      <c r="L74" s="38"/>
    </row>
    <row r="75" spans="1:12" ht="13.5" thickBot="1">
      <c r="A75" s="262" t="s">
        <v>38</v>
      </c>
      <c r="B75" s="263"/>
      <c r="C75" s="263"/>
      <c r="D75" s="264"/>
      <c r="E75" s="208">
        <v>60</v>
      </c>
      <c r="F75" s="208">
        <f>E75*$E$79</f>
        <v>0</v>
      </c>
      <c r="G75" s="208">
        <f>E75/2</f>
        <v>30</v>
      </c>
      <c r="H75" s="208">
        <f>G75*$E$79</f>
        <v>0</v>
      </c>
      <c r="I75" s="209">
        <f>F75/800</f>
        <v>0</v>
      </c>
      <c r="J75" s="196">
        <v>0</v>
      </c>
      <c r="K75" s="210">
        <f>+J75*I75</f>
        <v>0</v>
      </c>
      <c r="L75" s="38"/>
    </row>
    <row r="76" spans="1:12" ht="13.5" thickBot="1">
      <c r="A76" s="266" t="s">
        <v>40</v>
      </c>
      <c r="B76" s="267"/>
      <c r="C76" s="267"/>
      <c r="D76" s="268"/>
      <c r="E76" s="211">
        <v>20</v>
      </c>
      <c r="F76" s="211">
        <f>E76*$E$79</f>
        <v>0</v>
      </c>
      <c r="G76" s="211">
        <f>E76/2</f>
        <v>10</v>
      </c>
      <c r="H76" s="211">
        <f>G76*$E$79</f>
        <v>0</v>
      </c>
      <c r="I76" s="212">
        <f>F76/800</f>
        <v>0</v>
      </c>
      <c r="J76" s="196">
        <v>0</v>
      </c>
      <c r="K76" s="210">
        <f>+J76*I76</f>
        <v>0</v>
      </c>
      <c r="L76" s="38"/>
    </row>
    <row r="77" spans="1:12" ht="13.5" thickBot="1">
      <c r="A77" s="266" t="s">
        <v>98</v>
      </c>
      <c r="B77" s="284"/>
      <c r="C77" s="284"/>
      <c r="D77" s="285"/>
      <c r="E77" s="211">
        <v>5</v>
      </c>
      <c r="F77" s="211">
        <f>E77*$E$79</f>
        <v>0</v>
      </c>
      <c r="G77" s="211">
        <f>E77/2</f>
        <v>2.5</v>
      </c>
      <c r="H77" s="211">
        <f>G77*$E$79</f>
        <v>0</v>
      </c>
      <c r="I77" s="212">
        <f>F77/800</f>
        <v>0</v>
      </c>
      <c r="J77" s="196">
        <v>0</v>
      </c>
      <c r="K77" s="210">
        <f>+J77*I77</f>
        <v>0</v>
      </c>
      <c r="L77" s="38"/>
    </row>
    <row r="78" spans="1:12" ht="13.5" thickBot="1">
      <c r="A78" s="254" t="s">
        <v>100</v>
      </c>
      <c r="B78" s="255"/>
      <c r="C78" s="255"/>
      <c r="D78" s="256"/>
      <c r="E78" s="211" t="s">
        <v>101</v>
      </c>
      <c r="F78" s="185">
        <v>100</v>
      </c>
      <c r="G78" s="185" t="s">
        <v>101</v>
      </c>
      <c r="H78" s="185">
        <v>50</v>
      </c>
      <c r="I78" s="213">
        <f>F78/800</f>
        <v>0.125</v>
      </c>
      <c r="J78" s="196">
        <v>0</v>
      </c>
      <c r="K78" s="210">
        <f>+J78*I78</f>
        <v>0</v>
      </c>
      <c r="L78" s="38"/>
    </row>
    <row r="79" spans="1:12" ht="13.5" thickBot="1">
      <c r="A79" s="90"/>
      <c r="B79" s="91"/>
      <c r="C79" s="91"/>
      <c r="D79" s="141" t="s">
        <v>109</v>
      </c>
      <c r="E79" s="195">
        <v>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9" t="s">
        <v>108</v>
      </c>
      <c r="F81" s="149" t="s">
        <v>111</v>
      </c>
      <c r="G81" s="138" t="s">
        <v>106</v>
      </c>
      <c r="H81" s="140" t="s">
        <v>107</v>
      </c>
      <c r="I81" s="139" t="s">
        <v>76</v>
      </c>
      <c r="J81" s="61"/>
      <c r="K81" s="92"/>
      <c r="L81" s="38"/>
    </row>
    <row r="82" spans="1:12" ht="13.5" thickBot="1">
      <c r="A82" s="272" t="s">
        <v>99</v>
      </c>
      <c r="B82" s="273"/>
      <c r="C82" s="273"/>
      <c r="D82" s="273"/>
      <c r="E82" s="214">
        <v>7</v>
      </c>
      <c r="F82" s="215">
        <f>E82/2</f>
        <v>3.5</v>
      </c>
      <c r="G82" s="216">
        <f>E82*1000/800</f>
        <v>8.75</v>
      </c>
      <c r="H82" s="196">
        <v>0</v>
      </c>
      <c r="I82" s="217">
        <f>+H82*G82/1000</f>
        <v>0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8" t="str">
        <f>C4</f>
        <v>Fable Haven Town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8" t="s">
        <v>94</v>
      </c>
      <c r="B85" s="229"/>
      <c r="C85" s="229"/>
      <c r="D85" s="231"/>
      <c r="E85" s="38"/>
      <c r="F85" s="120"/>
      <c r="G85" s="228" t="s">
        <v>18</v>
      </c>
      <c r="H85" s="229"/>
      <c r="I85" s="229"/>
      <c r="J85" s="230" t="s">
        <v>58</v>
      </c>
      <c r="K85" s="38"/>
      <c r="L85" s="38"/>
    </row>
    <row r="86" spans="1:12" ht="12.75">
      <c r="A86" s="227" t="s">
        <v>87</v>
      </c>
      <c r="B86" s="100"/>
      <c r="C86" s="101"/>
      <c r="D86" s="224">
        <f>I8</f>
        <v>600</v>
      </c>
      <c r="E86" s="102"/>
      <c r="F86" s="121"/>
      <c r="G86" s="142" t="s">
        <v>46</v>
      </c>
      <c r="H86" s="143" t="s">
        <v>56</v>
      </c>
      <c r="I86" s="143"/>
      <c r="J86" s="219">
        <v>50</v>
      </c>
      <c r="K86" s="38"/>
      <c r="L86" s="38"/>
    </row>
    <row r="87" spans="1:12" ht="12.75">
      <c r="A87" s="90"/>
      <c r="B87" s="91"/>
      <c r="C87" s="91"/>
      <c r="D87" s="225"/>
      <c r="E87" s="38"/>
      <c r="F87" s="121"/>
      <c r="G87" s="108" t="s">
        <v>47</v>
      </c>
      <c r="H87" s="109" t="s">
        <v>57</v>
      </c>
      <c r="I87" s="109"/>
      <c r="J87" s="220">
        <v>110</v>
      </c>
      <c r="K87" s="38"/>
      <c r="L87" s="38"/>
    </row>
    <row r="88" spans="1:12" ht="13.5" thickBot="1">
      <c r="A88" s="227" t="s">
        <v>125</v>
      </c>
      <c r="B88" s="91"/>
      <c r="C88" s="91"/>
      <c r="D88" s="226">
        <f>SUM(D89:D109)</f>
        <v>0</v>
      </c>
      <c r="E88" s="38"/>
      <c r="F88" s="121"/>
      <c r="G88" s="108" t="s">
        <v>74</v>
      </c>
      <c r="H88" s="109" t="s">
        <v>83</v>
      </c>
      <c r="I88" s="109"/>
      <c r="J88" s="220">
        <v>400</v>
      </c>
      <c r="K88" s="38"/>
      <c r="L88" s="38"/>
    </row>
    <row r="89" spans="1:12" ht="12.75">
      <c r="A89" s="142"/>
      <c r="B89" s="143"/>
      <c r="C89" s="143"/>
      <c r="D89" s="144"/>
      <c r="E89" s="38"/>
      <c r="F89" s="121"/>
      <c r="G89" s="108"/>
      <c r="H89" s="109"/>
      <c r="I89" s="109"/>
      <c r="J89" s="220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20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20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20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20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20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20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20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5"/>
      <c r="H97" s="146"/>
      <c r="I97" s="146"/>
      <c r="J97" s="221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1" t="s">
        <v>48</v>
      </c>
      <c r="H98" s="152"/>
      <c r="I98" s="152"/>
      <c r="J98" s="222">
        <f>SUM(J86:J97)</f>
        <v>560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89</v>
      </c>
      <c r="H99" s="118"/>
      <c r="I99" s="118"/>
      <c r="J99" s="223">
        <f>J98/800*1440</f>
        <v>1007.9999999999999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8" t="s">
        <v>13</v>
      </c>
      <c r="H101" s="229"/>
      <c r="I101" s="229"/>
      <c r="J101" s="230" t="s">
        <v>54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2" t="s">
        <v>49</v>
      </c>
      <c r="H102" s="143" t="s">
        <v>59</v>
      </c>
      <c r="I102" s="143"/>
      <c r="J102" s="155">
        <v>100000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 t="s">
        <v>50</v>
      </c>
      <c r="H103" s="109" t="s">
        <v>60</v>
      </c>
      <c r="I103" s="109"/>
      <c r="J103" s="156">
        <v>300000</v>
      </c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 t="s">
        <v>51</v>
      </c>
      <c r="H104" s="109" t="s">
        <v>61</v>
      </c>
      <c r="I104" s="109"/>
      <c r="J104" s="156">
        <v>20000</v>
      </c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 t="s">
        <v>52</v>
      </c>
      <c r="H105" s="109" t="s">
        <v>62</v>
      </c>
      <c r="I105" s="109"/>
      <c r="J105" s="156">
        <v>50000</v>
      </c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 t="s">
        <v>53</v>
      </c>
      <c r="H106" s="109" t="s">
        <v>63</v>
      </c>
      <c r="I106" s="109"/>
      <c r="J106" s="156">
        <v>50000</v>
      </c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5"/>
      <c r="B109" s="146"/>
      <c r="C109" s="146"/>
      <c r="D109" s="147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50" t="s">
        <v>126</v>
      </c>
      <c r="B110" s="115"/>
      <c r="C110" s="115"/>
      <c r="D110" s="154">
        <f>D86+D88</f>
        <v>600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41" t="s">
        <v>90</v>
      </c>
      <c r="B114" s="242"/>
      <c r="C114" s="242"/>
      <c r="D114" s="242"/>
      <c r="E114" s="243"/>
      <c r="F114" s="123"/>
      <c r="G114" s="235"/>
      <c r="H114" s="236"/>
      <c r="I114" s="236"/>
      <c r="J114" s="237"/>
      <c r="K114" s="38"/>
      <c r="L114" s="38"/>
    </row>
    <row r="115" spans="1:12" ht="12.75">
      <c r="A115" s="244"/>
      <c r="B115" s="245"/>
      <c r="C115" s="245"/>
      <c r="D115" s="245"/>
      <c r="E115" s="246"/>
      <c r="F115" s="123"/>
      <c r="G115" s="235"/>
      <c r="H115" s="236"/>
      <c r="I115" s="236"/>
      <c r="J115" s="237"/>
      <c r="K115" s="38"/>
      <c r="L115" s="38"/>
    </row>
    <row r="116" spans="1:12" ht="13.5" thickBot="1">
      <c r="A116" s="244"/>
      <c r="B116" s="245"/>
      <c r="C116" s="245"/>
      <c r="D116" s="245"/>
      <c r="E116" s="246"/>
      <c r="F116" s="123"/>
      <c r="G116" s="238"/>
      <c r="H116" s="239"/>
      <c r="I116" s="239"/>
      <c r="J116" s="240"/>
      <c r="K116" s="38"/>
      <c r="L116" s="38"/>
    </row>
    <row r="117" spans="1:12" ht="13.5" thickBot="1">
      <c r="A117" s="244"/>
      <c r="B117" s="245"/>
      <c r="C117" s="245"/>
      <c r="D117" s="245"/>
      <c r="E117" s="246"/>
      <c r="F117" s="120"/>
      <c r="G117" s="150" t="s">
        <v>55</v>
      </c>
      <c r="H117" s="153"/>
      <c r="I117" s="153"/>
      <c r="J117" s="154">
        <f>SUM(J102:J116)</f>
        <v>520000</v>
      </c>
      <c r="K117" s="38"/>
      <c r="L117" s="38"/>
    </row>
    <row r="118" spans="1:5" ht="12.75">
      <c r="A118" s="244"/>
      <c r="B118" s="245"/>
      <c r="C118" s="245"/>
      <c r="D118" s="245"/>
      <c r="E118" s="246"/>
    </row>
    <row r="119" spans="1:10" ht="12.75">
      <c r="A119" s="244"/>
      <c r="B119" s="245"/>
      <c r="C119" s="245"/>
      <c r="D119" s="245"/>
      <c r="E119" s="246"/>
      <c r="G119" s="119"/>
      <c r="H119" s="119"/>
      <c r="I119" s="119"/>
      <c r="J119" s="119"/>
    </row>
    <row r="120" spans="1:10" ht="12.75">
      <c r="A120" s="244"/>
      <c r="B120" s="245"/>
      <c r="C120" s="245"/>
      <c r="D120" s="245"/>
      <c r="E120" s="246"/>
      <c r="G120" s="119"/>
      <c r="H120" s="119"/>
      <c r="I120" s="119"/>
      <c r="J120" s="119"/>
    </row>
    <row r="121" spans="1:10" ht="13.5" thickBot="1">
      <c r="A121" s="247"/>
      <c r="B121" s="248"/>
      <c r="C121" s="248"/>
      <c r="D121" s="248"/>
      <c r="E121" s="249"/>
      <c r="G121" s="119"/>
      <c r="H121" s="119"/>
      <c r="I121" s="119"/>
      <c r="J121" s="119"/>
    </row>
  </sheetData>
  <sheetProtection/>
  <mergeCells count="28"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  <mergeCell ref="B30:C30"/>
    <mergeCell ref="D30:E30"/>
    <mergeCell ref="F30:G30"/>
    <mergeCell ref="A76:D76"/>
    <mergeCell ref="C4:F4"/>
    <mergeCell ref="B14:C14"/>
    <mergeCell ref="D14:E14"/>
    <mergeCell ref="F14:G14"/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8" t="s">
        <v>114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289" t="s">
        <v>112</v>
      </c>
      <c r="B3" s="289"/>
      <c r="C3" s="289"/>
      <c r="D3" s="289"/>
      <c r="E3" s="289"/>
      <c r="F3" s="289"/>
      <c r="G3" s="289"/>
      <c r="H3" s="289"/>
      <c r="I3" s="289"/>
    </row>
    <row r="4" ht="13.5" thickBot="1"/>
    <row r="5" spans="1:9" ht="13.5" thickBot="1">
      <c r="A5" s="2" t="s">
        <v>1</v>
      </c>
      <c r="B5" s="3"/>
      <c r="C5" s="290" t="str">
        <f>'Capacity Calculations'!$C$4</f>
        <v>Fable Haven Town</v>
      </c>
      <c r="D5" s="290"/>
      <c r="E5" s="290"/>
      <c r="F5" s="290"/>
      <c r="G5" s="4"/>
      <c r="H5" s="5" t="s">
        <v>41</v>
      </c>
      <c r="I5" s="103" t="str">
        <f>'Capacity Calculations'!$I$4</f>
        <v>11111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91" t="s">
        <v>113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2.75">
      <c r="A9" s="294"/>
      <c r="B9" s="295"/>
      <c r="C9" s="295"/>
      <c r="D9" s="295"/>
      <c r="E9" s="295"/>
      <c r="F9" s="295"/>
      <c r="G9" s="295"/>
      <c r="H9" s="295"/>
      <c r="I9" s="296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12.75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 ht="12.75">
      <c r="A12" s="294"/>
      <c r="B12" s="295"/>
      <c r="C12" s="295"/>
      <c r="D12" s="295"/>
      <c r="E12" s="295"/>
      <c r="F12" s="295"/>
      <c r="G12" s="295"/>
      <c r="H12" s="295"/>
      <c r="I12" s="296"/>
    </row>
    <row r="13" spans="1:9" ht="12.75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2.75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ht="12.75">
      <c r="A15" s="294"/>
      <c r="B15" s="295"/>
      <c r="C15" s="295"/>
      <c r="D15" s="295"/>
      <c r="E15" s="295"/>
      <c r="F15" s="295"/>
      <c r="G15" s="295"/>
      <c r="H15" s="295"/>
      <c r="I15" s="296"/>
    </row>
    <row r="16" spans="1:9" ht="12.7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ht="12.75">
      <c r="A17" s="294"/>
      <c r="B17" s="295"/>
      <c r="C17" s="295"/>
      <c r="D17" s="295"/>
      <c r="E17" s="295"/>
      <c r="F17" s="295"/>
      <c r="G17" s="295"/>
      <c r="H17" s="295"/>
      <c r="I17" s="296"/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2.75">
      <c r="A19" s="294"/>
      <c r="B19" s="295"/>
      <c r="C19" s="295"/>
      <c r="D19" s="295"/>
      <c r="E19" s="295"/>
      <c r="F19" s="295"/>
      <c r="G19" s="295"/>
      <c r="H19" s="295"/>
      <c r="I19" s="296"/>
    </row>
    <row r="20" spans="1:9" ht="12.75">
      <c r="A20" s="294"/>
      <c r="B20" s="295"/>
      <c r="C20" s="295"/>
      <c r="D20" s="295"/>
      <c r="E20" s="295"/>
      <c r="F20" s="295"/>
      <c r="G20" s="295"/>
      <c r="H20" s="295"/>
      <c r="I20" s="296"/>
    </row>
    <row r="21" spans="1:9" ht="12.75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ht="12.75">
      <c r="A23" s="294"/>
      <c r="B23" s="295"/>
      <c r="C23" s="295"/>
      <c r="D23" s="295"/>
      <c r="E23" s="295"/>
      <c r="F23" s="295"/>
      <c r="G23" s="295"/>
      <c r="H23" s="295"/>
      <c r="I23" s="296"/>
    </row>
    <row r="24" spans="1:9" ht="12.75">
      <c r="A24" s="294"/>
      <c r="B24" s="295"/>
      <c r="C24" s="295"/>
      <c r="D24" s="295"/>
      <c r="E24" s="295"/>
      <c r="F24" s="295"/>
      <c r="G24" s="295"/>
      <c r="H24" s="295"/>
      <c r="I24" s="296"/>
    </row>
    <row r="25" spans="1:9" ht="12.75">
      <c r="A25" s="294"/>
      <c r="B25" s="295"/>
      <c r="C25" s="295"/>
      <c r="D25" s="295"/>
      <c r="E25" s="295"/>
      <c r="F25" s="295"/>
      <c r="G25" s="295"/>
      <c r="H25" s="295"/>
      <c r="I25" s="296"/>
    </row>
    <row r="26" spans="1:9" ht="12.75">
      <c r="A26" s="294"/>
      <c r="B26" s="295"/>
      <c r="C26" s="295"/>
      <c r="D26" s="295"/>
      <c r="E26" s="295"/>
      <c r="F26" s="295"/>
      <c r="G26" s="295"/>
      <c r="H26" s="295"/>
      <c r="I26" s="296"/>
    </row>
    <row r="27" spans="1:17" ht="12.75">
      <c r="A27" s="294"/>
      <c r="B27" s="295"/>
      <c r="C27" s="295"/>
      <c r="D27" s="295"/>
      <c r="E27" s="295"/>
      <c r="F27" s="295"/>
      <c r="G27" s="295"/>
      <c r="H27" s="295"/>
      <c r="I27" s="296"/>
      <c r="K27" s="8"/>
      <c r="L27" s="8"/>
      <c r="M27" s="8"/>
      <c r="N27" s="8"/>
      <c r="O27" s="8"/>
      <c r="P27" s="8"/>
      <c r="Q27" s="8"/>
    </row>
    <row r="28" spans="1:17" ht="12.75">
      <c r="A28" s="294"/>
      <c r="B28" s="295"/>
      <c r="C28" s="295"/>
      <c r="D28" s="295"/>
      <c r="E28" s="295"/>
      <c r="F28" s="295"/>
      <c r="G28" s="295"/>
      <c r="H28" s="295"/>
      <c r="I28" s="296"/>
      <c r="K28" s="8"/>
      <c r="L28" s="31"/>
      <c r="M28" s="31"/>
      <c r="N28" s="31"/>
      <c r="O28" s="31"/>
      <c r="P28" s="31"/>
      <c r="Q28" s="8"/>
    </row>
    <row r="29" spans="1:17" ht="12.75">
      <c r="A29" s="294"/>
      <c r="B29" s="295"/>
      <c r="C29" s="295"/>
      <c r="D29" s="295"/>
      <c r="E29" s="295"/>
      <c r="F29" s="295"/>
      <c r="G29" s="295"/>
      <c r="H29" s="295"/>
      <c r="I29" s="296"/>
      <c r="K29" s="32"/>
      <c r="L29" s="32"/>
      <c r="N29" s="32"/>
      <c r="O29" s="32"/>
      <c r="P29" s="32"/>
      <c r="Q29" s="8"/>
    </row>
    <row r="30" spans="1:17" ht="12.75">
      <c r="A30" s="294"/>
      <c r="B30" s="295"/>
      <c r="C30" s="295"/>
      <c r="D30" s="295"/>
      <c r="E30" s="295"/>
      <c r="F30" s="295"/>
      <c r="G30" s="295"/>
      <c r="H30" s="295"/>
      <c r="I30" s="296"/>
      <c r="L30" s="26"/>
      <c r="N30" s="26"/>
      <c r="O30" s="26"/>
      <c r="P30" s="26"/>
      <c r="Q30" s="8"/>
    </row>
    <row r="31" spans="1:17" ht="12.75">
      <c r="A31" s="294"/>
      <c r="B31" s="295"/>
      <c r="C31" s="295"/>
      <c r="D31" s="295"/>
      <c r="E31" s="295"/>
      <c r="F31" s="295"/>
      <c r="G31" s="295"/>
      <c r="H31" s="295"/>
      <c r="I31" s="296"/>
      <c r="K31" s="26"/>
      <c r="L31" s="26"/>
      <c r="M31" s="26"/>
      <c r="N31" s="26"/>
      <c r="O31" s="26"/>
      <c r="P31" s="26"/>
      <c r="Q31" s="8"/>
    </row>
    <row r="32" spans="1:17" ht="12.75">
      <c r="A32" s="294"/>
      <c r="B32" s="295"/>
      <c r="C32" s="295"/>
      <c r="D32" s="295"/>
      <c r="E32" s="295"/>
      <c r="F32" s="295"/>
      <c r="G32" s="295"/>
      <c r="H32" s="295"/>
      <c r="I32" s="296"/>
      <c r="K32" s="8"/>
      <c r="L32" s="8"/>
      <c r="M32" s="8"/>
      <c r="N32" s="8"/>
      <c r="O32" s="8"/>
      <c r="P32" s="8"/>
      <c r="Q32" s="8"/>
    </row>
    <row r="33" spans="1:17" ht="12.75">
      <c r="A33" s="294"/>
      <c r="B33" s="295"/>
      <c r="C33" s="295"/>
      <c r="D33" s="295"/>
      <c r="E33" s="295"/>
      <c r="F33" s="295"/>
      <c r="G33" s="295"/>
      <c r="H33" s="295"/>
      <c r="I33" s="296"/>
      <c r="K33" s="8"/>
      <c r="L33" s="8"/>
      <c r="M33" s="8"/>
      <c r="N33" s="8"/>
      <c r="O33" s="8"/>
      <c r="P33" s="8"/>
      <c r="Q33" s="8"/>
    </row>
    <row r="34" spans="1:17" ht="12.75">
      <c r="A34" s="294"/>
      <c r="B34" s="295"/>
      <c r="C34" s="295"/>
      <c r="D34" s="295"/>
      <c r="E34" s="295"/>
      <c r="F34" s="295"/>
      <c r="G34" s="295"/>
      <c r="H34" s="295"/>
      <c r="I34" s="296"/>
      <c r="K34" s="8"/>
      <c r="L34" s="8"/>
      <c r="M34" s="8"/>
      <c r="N34" s="8"/>
      <c r="O34" s="8"/>
      <c r="P34" s="8"/>
      <c r="Q34" s="8"/>
    </row>
    <row r="35" spans="1:17" ht="12.75">
      <c r="A35" s="294"/>
      <c r="B35" s="295"/>
      <c r="C35" s="295"/>
      <c r="D35" s="295"/>
      <c r="E35" s="295"/>
      <c r="F35" s="295"/>
      <c r="G35" s="295"/>
      <c r="H35" s="295"/>
      <c r="I35" s="296"/>
      <c r="K35" s="8"/>
      <c r="L35" s="8"/>
      <c r="M35" s="8"/>
      <c r="N35" s="8"/>
      <c r="O35" s="8"/>
      <c r="P35" s="8"/>
      <c r="Q35" s="8"/>
    </row>
    <row r="36" spans="1:17" ht="12.75">
      <c r="A36" s="294"/>
      <c r="B36" s="295"/>
      <c r="C36" s="295"/>
      <c r="D36" s="295"/>
      <c r="E36" s="295"/>
      <c r="F36" s="295"/>
      <c r="G36" s="295"/>
      <c r="H36" s="295"/>
      <c r="I36" s="296"/>
      <c r="K36" s="8"/>
      <c r="L36" s="8"/>
      <c r="M36" s="8"/>
      <c r="N36" s="8"/>
      <c r="O36" s="8"/>
      <c r="P36" s="8"/>
      <c r="Q36" s="8"/>
    </row>
    <row r="37" spans="1:17" ht="12.75">
      <c r="A37" s="294"/>
      <c r="B37" s="295"/>
      <c r="C37" s="295"/>
      <c r="D37" s="295"/>
      <c r="E37" s="295"/>
      <c r="F37" s="295"/>
      <c r="G37" s="295"/>
      <c r="H37" s="295"/>
      <c r="I37" s="296"/>
      <c r="K37" s="8"/>
      <c r="L37" s="8"/>
      <c r="M37" s="8"/>
      <c r="N37" s="8"/>
      <c r="O37" s="8"/>
      <c r="P37" s="8"/>
      <c r="Q37" s="8"/>
    </row>
    <row r="38" spans="1:17" ht="12.75">
      <c r="A38" s="294"/>
      <c r="B38" s="295"/>
      <c r="C38" s="295"/>
      <c r="D38" s="295"/>
      <c r="E38" s="295"/>
      <c r="F38" s="295"/>
      <c r="G38" s="295"/>
      <c r="H38" s="295"/>
      <c r="I38" s="296"/>
      <c r="K38" s="8"/>
      <c r="L38" s="8"/>
      <c r="M38" s="8"/>
      <c r="N38" s="8"/>
      <c r="O38" s="8"/>
      <c r="P38" s="8"/>
      <c r="Q38" s="8"/>
    </row>
    <row r="39" spans="1:17" ht="12.75">
      <c r="A39" s="294"/>
      <c r="B39" s="295"/>
      <c r="C39" s="295"/>
      <c r="D39" s="295"/>
      <c r="E39" s="295"/>
      <c r="F39" s="295"/>
      <c r="G39" s="295"/>
      <c r="H39" s="295"/>
      <c r="I39" s="296"/>
      <c r="K39" s="8"/>
      <c r="L39" s="8"/>
      <c r="M39" s="8"/>
      <c r="N39" s="8"/>
      <c r="O39" s="8"/>
      <c r="P39" s="8"/>
      <c r="Q39" s="8"/>
    </row>
    <row r="40" spans="1:17" ht="12.75">
      <c r="A40" s="294"/>
      <c r="B40" s="295"/>
      <c r="C40" s="295"/>
      <c r="D40" s="295"/>
      <c r="E40" s="295"/>
      <c r="F40" s="295"/>
      <c r="G40" s="295"/>
      <c r="H40" s="295"/>
      <c r="I40" s="296"/>
      <c r="K40" s="8"/>
      <c r="L40" s="8"/>
      <c r="M40" s="8"/>
      <c r="N40" s="8"/>
      <c r="O40" s="8"/>
      <c r="P40" s="8"/>
      <c r="Q40" s="8"/>
    </row>
    <row r="41" spans="1:17" ht="12.75">
      <c r="A41" s="294"/>
      <c r="B41" s="295"/>
      <c r="C41" s="295"/>
      <c r="D41" s="295"/>
      <c r="E41" s="295"/>
      <c r="F41" s="295"/>
      <c r="G41" s="295"/>
      <c r="H41" s="295"/>
      <c r="I41" s="296"/>
      <c r="K41" s="8"/>
      <c r="L41" s="8"/>
      <c r="M41" s="8"/>
      <c r="N41" s="8"/>
      <c r="O41" s="8"/>
      <c r="P41" s="8"/>
      <c r="Q41" s="8"/>
    </row>
    <row r="42" spans="1:9" ht="12.75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>
      <c r="A43" s="294"/>
      <c r="B43" s="295"/>
      <c r="C43" s="295"/>
      <c r="D43" s="295"/>
      <c r="E43" s="295"/>
      <c r="F43" s="295"/>
      <c r="G43" s="295"/>
      <c r="H43" s="295"/>
      <c r="I43" s="296"/>
    </row>
    <row r="44" spans="1:9" ht="12.75">
      <c r="A44" s="294"/>
      <c r="B44" s="295"/>
      <c r="C44" s="295"/>
      <c r="D44" s="295"/>
      <c r="E44" s="295"/>
      <c r="F44" s="295"/>
      <c r="G44" s="295"/>
      <c r="H44" s="295"/>
      <c r="I44" s="296"/>
    </row>
    <row r="45" spans="1:9" ht="12.75">
      <c r="A45" s="294"/>
      <c r="B45" s="295"/>
      <c r="C45" s="295"/>
      <c r="D45" s="295"/>
      <c r="E45" s="295"/>
      <c r="F45" s="295"/>
      <c r="G45" s="295"/>
      <c r="H45" s="295"/>
      <c r="I45" s="296"/>
    </row>
    <row r="46" spans="1:9" ht="12.75">
      <c r="A46" s="294"/>
      <c r="B46" s="295"/>
      <c r="C46" s="295"/>
      <c r="D46" s="295"/>
      <c r="E46" s="295"/>
      <c r="F46" s="295"/>
      <c r="G46" s="295"/>
      <c r="H46" s="295"/>
      <c r="I46" s="296"/>
    </row>
    <row r="47" spans="1:9" ht="12.75">
      <c r="A47" s="294"/>
      <c r="B47" s="295"/>
      <c r="C47" s="295"/>
      <c r="D47" s="295"/>
      <c r="E47" s="295"/>
      <c r="F47" s="295"/>
      <c r="G47" s="295"/>
      <c r="H47" s="295"/>
      <c r="I47" s="296"/>
    </row>
    <row r="48" spans="1:9" ht="13.5" thickBot="1">
      <c r="A48" s="297"/>
      <c r="B48" s="298"/>
      <c r="C48" s="298"/>
      <c r="D48" s="298"/>
      <c r="E48" s="298"/>
      <c r="F48" s="298"/>
      <c r="G48" s="298"/>
      <c r="H48" s="298"/>
      <c r="I48" s="299"/>
    </row>
  </sheetData>
  <sheetProtection/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8" t="s">
        <v>44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5" spans="1:9" ht="12.75">
      <c r="A5" s="2" t="s">
        <v>1</v>
      </c>
      <c r="B5" s="3"/>
      <c r="C5" s="307" t="str">
        <f>'Capacity Calculations'!$C$4</f>
        <v>Fable Haven Town</v>
      </c>
      <c r="D5" s="307"/>
      <c r="E5" s="307"/>
      <c r="F5" s="307"/>
      <c r="G5" s="4"/>
      <c r="H5" s="5" t="s">
        <v>41</v>
      </c>
      <c r="I5" s="233" t="str">
        <f>'Capacity Calculations'!$I$4</f>
        <v>11111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3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3.39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1.66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2528</v>
      </c>
    </row>
    <row r="12" spans="1:5" ht="12.75">
      <c r="A12" s="300" t="s">
        <v>27</v>
      </c>
      <c r="B12" s="301"/>
      <c r="C12" s="301"/>
      <c r="D12" s="301"/>
      <c r="E12" s="302"/>
    </row>
    <row r="13" spans="1:5" ht="12.75">
      <c r="A13" s="303" t="s">
        <v>28</v>
      </c>
      <c r="B13" s="304"/>
      <c r="C13" s="304"/>
      <c r="D13" s="304"/>
      <c r="E13" s="305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sheetProtection/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DTSAdmin</cp:lastModifiedBy>
  <cp:lastPrinted>2011-07-11T19:51:18Z</cp:lastPrinted>
  <dcterms:created xsi:type="dcterms:W3CDTF">1998-06-05T17:24:15Z</dcterms:created>
  <dcterms:modified xsi:type="dcterms:W3CDTF">2014-09-03T22:24:51Z</dcterms:modified>
  <cp:category/>
  <cp:version/>
  <cp:contentType/>
  <cp:contentStatus/>
</cp:coreProperties>
</file>